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5" yWindow="-180" windowWidth="19320" windowHeight="11760"/>
  </bookViews>
  <sheets>
    <sheet name="Budget" sheetId="1" r:id="rId1"/>
    <sheet name="Justification" sheetId="2" r:id="rId2"/>
  </sheets>
  <definedNames>
    <definedName name="_xlnm.Print_Area" localSheetId="0">Budget!$A$1:$O$58</definedName>
    <definedName name="_xlnm.Print_Area" localSheetId="1">Justification!$A$1:$I$33</definedName>
  </definedNames>
  <calcPr calcId="145621"/>
</workbook>
</file>

<file path=xl/calcChain.xml><?xml version="1.0" encoding="utf-8"?>
<calcChain xmlns="http://schemas.openxmlformats.org/spreadsheetml/2006/main">
  <c r="I9" i="1" l="1"/>
  <c r="M15" i="1"/>
  <c r="N15" i="1" s="1"/>
  <c r="O15" i="1" s="1"/>
  <c r="P15" i="1" s="1"/>
  <c r="Q15" i="1" s="1"/>
  <c r="M17" i="1"/>
  <c r="N17" i="1" s="1"/>
  <c r="O17" i="1" s="1"/>
  <c r="P17" i="1" s="1"/>
  <c r="Q17" i="1" s="1"/>
  <c r="M18" i="1"/>
  <c r="N18" i="1" s="1"/>
  <c r="O18" i="1" s="1"/>
  <c r="P18" i="1" s="1"/>
  <c r="Q18" i="1" s="1"/>
  <c r="M19" i="1"/>
  <c r="N19" i="1" s="1"/>
  <c r="O19" i="1" s="1"/>
  <c r="P19" i="1" s="1"/>
  <c r="Q19" i="1" s="1"/>
  <c r="M20" i="1"/>
  <c r="N20" i="1" s="1"/>
  <c r="O20" i="1" s="1"/>
  <c r="P20" i="1" s="1"/>
  <c r="Q20" i="1" s="1"/>
  <c r="M21" i="1"/>
  <c r="N21" i="1"/>
  <c r="O21" i="1"/>
  <c r="P21" i="1"/>
  <c r="Q21" i="1" s="1"/>
  <c r="M22" i="1"/>
  <c r="N22" i="1"/>
  <c r="O22" i="1"/>
  <c r="P22" i="1"/>
  <c r="Q22" i="1" s="1"/>
  <c r="L63" i="1"/>
  <c r="M63" i="1" s="1"/>
  <c r="N63" i="1" s="1"/>
  <c r="O63" i="1" s="1"/>
  <c r="P63" i="1" s="1"/>
  <c r="Q63" i="1" s="1"/>
  <c r="L62" i="1"/>
  <c r="M62" i="1" s="1"/>
  <c r="N62" i="1" s="1"/>
  <c r="O62" i="1" s="1"/>
  <c r="P62" i="1" s="1"/>
  <c r="Q62" i="1" s="1"/>
  <c r="I22" i="1"/>
  <c r="I20" i="1"/>
  <c r="I21" i="1"/>
  <c r="I19" i="1"/>
  <c r="I18" i="1"/>
  <c r="I17" i="1"/>
  <c r="I14" i="1"/>
  <c r="I13" i="1"/>
  <c r="I12" i="1"/>
  <c r="I11" i="1"/>
  <c r="I10" i="1"/>
  <c r="I33" i="1"/>
  <c r="I49" i="1"/>
  <c r="I15" i="1" l="1"/>
  <c r="I24" i="1"/>
  <c r="I23" i="1"/>
  <c r="I25" i="1" l="1"/>
  <c r="I50" i="1" l="1"/>
  <c r="I52" i="1" l="1"/>
  <c r="I53" i="1" l="1"/>
  <c r="I54" i="1" l="1"/>
</calcChain>
</file>

<file path=xl/sharedStrings.xml><?xml version="1.0" encoding="utf-8"?>
<sst xmlns="http://schemas.openxmlformats.org/spreadsheetml/2006/main" count="125" uniqueCount="114">
  <si>
    <t xml:space="preserve">OTHER PERSONNEL </t>
  </si>
  <si>
    <t xml:space="preserve">A. SENIOR PERSONNEL: </t>
  </si>
  <si>
    <t xml:space="preserve">      DURATION (MONTHS)</t>
  </si>
  <si>
    <t>MTDC</t>
  </si>
  <si>
    <t>FACILITY USE FEES</t>
  </si>
  <si>
    <t>Budget justification</t>
  </si>
  <si>
    <t>Fringe benefits</t>
  </si>
  <si>
    <t>Travel</t>
  </si>
  <si>
    <t>Materials and supplies</t>
  </si>
  <si>
    <t>Overhead costs</t>
  </si>
  <si>
    <t>PI Summer salary</t>
  </si>
  <si>
    <t>Graduate students</t>
  </si>
  <si>
    <t xml:space="preserve">PI: </t>
  </si>
  <si>
    <t>Other</t>
  </si>
  <si>
    <t>Postdoc</t>
  </si>
  <si>
    <t>Subaward</t>
  </si>
  <si>
    <t>ORGANIZATION</t>
  </si>
  <si>
    <t>ARIZONA STATE UNIVERSITY</t>
  </si>
  <si>
    <t xml:space="preserve">     Proposed</t>
  </si>
  <si>
    <t>PRINCIPAL INVESTIGATOR/PROJECT DIRECTOR</t>
  </si>
  <si>
    <t>NSF- Funded</t>
  </si>
  <si>
    <t>Person-months</t>
  </si>
  <si>
    <t>CAL</t>
  </si>
  <si>
    <t>ACA</t>
  </si>
  <si>
    <t>SUMR</t>
  </si>
  <si>
    <t>Co-PI:</t>
  </si>
  <si>
    <t>6. (</t>
  </si>
  <si>
    <t>7. (</t>
  </si>
  <si>
    <t>)  TOTAL SENIOR PERSONNEL  (1-6)</t>
  </si>
  <si>
    <t xml:space="preserve">B.  </t>
  </si>
  <si>
    <t>1. (</t>
  </si>
  <si>
    <t>)  POST DOCTORAL ASSOCIATES</t>
  </si>
  <si>
    <t>2. (</t>
  </si>
  <si>
    <t>3. (</t>
  </si>
  <si>
    <t>)  GRADUATE STUDENTS</t>
  </si>
  <si>
    <t>4. (</t>
  </si>
  <si>
    <t>5. (</t>
  </si>
  <si>
    <t>)  SECRETARIAL - CLERICAL</t>
  </si>
  <si>
    <t>)  OTHER</t>
  </si>
  <si>
    <t>TOTAL SALARIES AND WAGES (A+B)</t>
  </si>
  <si>
    <t>C.</t>
  </si>
  <si>
    <t xml:space="preserve">FRINGE BENEFITS </t>
  </si>
  <si>
    <t>TOTAL SALARIES, WAGES AND FRINGE BENEFITS (A+B+C)</t>
  </si>
  <si>
    <t>D.</t>
  </si>
  <si>
    <t>TOTAL EQUIPMENT</t>
  </si>
  <si>
    <t>E.</t>
  </si>
  <si>
    <t>2.  FOREIGN</t>
  </si>
  <si>
    <t>F.</t>
  </si>
  <si>
    <t>PARTICIPANT SUPPORT COSTS</t>
  </si>
  <si>
    <t>STIPENDS</t>
  </si>
  <si>
    <t>TRAVEL</t>
  </si>
  <si>
    <t>SUBSISTENCE</t>
  </si>
  <si>
    <t>OTHER</t>
  </si>
  <si>
    <t>(                ) TOTAL PARTICIPANT COSTS</t>
  </si>
  <si>
    <t>G.</t>
  </si>
  <si>
    <t>OTHER DIRECT COSTS</t>
  </si>
  <si>
    <t>MATERIALS AND SUPPLIES</t>
  </si>
  <si>
    <t>PUBLICATION COSTS/DOCUMENTATION/DISSEMINATION</t>
  </si>
  <si>
    <t>SUBAWARDS</t>
  </si>
  <si>
    <t>TOTAL OTHER DIRECT COSTS</t>
  </si>
  <si>
    <t>H.</t>
  </si>
  <si>
    <t>TOTAL DIRECT COSTS  (A THROUGH G)</t>
  </si>
  <si>
    <t>I.</t>
  </si>
  <si>
    <t>INDIRECT COSTS (F&amp;A) (SPECIFY RATE AND BASE)</t>
  </si>
  <si>
    <t>TOTAL INDIRECT COSTS (F&amp;A)</t>
  </si>
  <si>
    <t>J.</t>
  </si>
  <si>
    <t>TOTAL DIRECT AND INDIRECT COSTS  (H+I)</t>
  </si>
  <si>
    <t>K.</t>
  </si>
  <si>
    <t>L.</t>
  </si>
  <si>
    <t>AMOUNT OF THIS REQUEST  (J)  OR  (J MINUS K)</t>
  </si>
  <si>
    <t>M.</t>
  </si>
  <si>
    <t xml:space="preserve">COST SHARING:  Proposed Level  </t>
  </si>
  <si>
    <r>
      <t xml:space="preserve">NSF Form 1030 (10/98)  </t>
    </r>
    <r>
      <rPr>
        <b/>
        <i/>
        <sz val="6"/>
        <rFont val="Times New Roman"/>
        <family val="1"/>
      </rPr>
      <t>Supersedes All Previous Editions</t>
    </r>
  </si>
  <si>
    <t xml:space="preserve">RESIDUAL FUNDS  </t>
  </si>
  <si>
    <t xml:space="preserve">)  OTHERS </t>
  </si>
  <si>
    <t xml:space="preserve">)  OTHER PROFESSIONAL </t>
  </si>
  <si>
    <t xml:space="preserve"> EQUIPMENT  </t>
  </si>
  <si>
    <t xml:space="preserve">TRAVEL           1. DOMESTIC </t>
  </si>
  <si>
    <r>
      <t>CONSULTANT SERVICES</t>
    </r>
    <r>
      <rPr>
        <sz val="9"/>
        <rFont val="Times New Roman"/>
        <family val="1"/>
      </rPr>
      <t xml:space="preserve">  </t>
    </r>
  </si>
  <si>
    <t xml:space="preserve">)  UNDERGRADUATE STUDENTS  </t>
  </si>
  <si>
    <t>ERE</t>
  </si>
  <si>
    <t>Rate</t>
  </si>
  <si>
    <t>Type of Application</t>
  </si>
  <si>
    <t>Period of Support</t>
  </si>
  <si>
    <t>New and Renewal*</t>
  </si>
  <si>
    <t>AY</t>
  </si>
  <si>
    <t>Summer</t>
  </si>
  <si>
    <t>Faculty</t>
  </si>
  <si>
    <t>Staff</t>
  </si>
  <si>
    <t>Grad Student</t>
  </si>
  <si>
    <t>Part Time Staff</t>
  </si>
  <si>
    <t>Tuition Remission</t>
  </si>
  <si>
    <t>OTHER Expenses</t>
  </si>
  <si>
    <t>FY2014</t>
  </si>
  <si>
    <t>FY 2017</t>
  </si>
  <si>
    <t>FY 2014</t>
  </si>
  <si>
    <t>FY 2015</t>
  </si>
  <si>
    <t>FY 2016</t>
  </si>
  <si>
    <t>FY 2018</t>
  </si>
  <si>
    <t>Undergrad Student/Hourly Student</t>
  </si>
  <si>
    <t>FY 2019</t>
  </si>
  <si>
    <t>Post-Doc</t>
  </si>
  <si>
    <t>FY 2020</t>
  </si>
  <si>
    <t>DHHS agreement dated 5/29/13</t>
  </si>
  <si>
    <t>FY2015</t>
  </si>
  <si>
    <t>FY2016</t>
  </si>
  <si>
    <t>FY2017</t>
  </si>
  <si>
    <t>FY2018</t>
  </si>
  <si>
    <t>FY2019</t>
  </si>
  <si>
    <t>FY2020</t>
  </si>
  <si>
    <t>Kurt Leinenweber</t>
  </si>
  <si>
    <t>Automation System with Labview</t>
  </si>
  <si>
    <t xml:space="preserve">Year 4 of </t>
  </si>
  <si>
    <t>COMPRES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</si>
</sst>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6" formatCode="&quot;$&quot;#,##0_);[Red]\(&quot;$&quot;#,##0\)"/>
    <numFmt numFmtId="164" formatCode="0."/>
    <numFmt numFmtId="165" formatCode="0.000"/>
    <numFmt numFmtId="166" formatCode="&quot;$&quot;#,##0"/>
    <numFmt numFmtId="167" formatCode="0.0%"/>
  </numFmts>
  <fonts count="23">
    <font>
      <sz val="10"/>
      <name val="Arial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6"/>
      <name val="Times New Roman"/>
      <family val="1"/>
    </font>
    <font>
      <sz val="5"/>
      <name val="Times New Roman"/>
      <family val="1"/>
    </font>
    <font>
      <b/>
      <i/>
      <sz val="6"/>
      <name val="Times New Roman"/>
      <family val="1"/>
    </font>
    <font>
      <i/>
      <sz val="6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</font>
    <font>
      <sz val="9"/>
      <name val="CG Times"/>
      <family val="1"/>
    </font>
    <font>
      <b/>
      <sz val="10"/>
      <color rgb="FF333333"/>
      <name val="Tahoma"/>
      <family val="2"/>
    </font>
    <font>
      <sz val="10"/>
      <color rgb="FF33333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 style="medium">
        <color rgb="FFDDDDDD"/>
      </right>
      <top style="thin">
        <color indexed="64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thin">
        <color indexed="64"/>
      </top>
      <bottom style="medium">
        <color rgb="FFDDDDDD"/>
      </bottom>
      <diagonal/>
    </border>
    <border>
      <left style="medium">
        <color rgb="FFDDDDDD"/>
      </left>
      <right style="thin">
        <color rgb="FF000000"/>
      </right>
      <top style="thin">
        <color indexed="64"/>
      </top>
      <bottom style="medium">
        <color rgb="FFDDDDDD"/>
      </bottom>
      <diagonal/>
    </border>
    <border>
      <left style="thin">
        <color indexed="64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thin">
        <color indexed="64"/>
      </right>
      <top style="medium">
        <color rgb="FFDDDDDD"/>
      </top>
      <bottom style="medium">
        <color rgb="FFDDDDDD"/>
      </bottom>
      <diagonal/>
    </border>
    <border>
      <left style="thin">
        <color indexed="64"/>
      </left>
      <right style="medium">
        <color rgb="FFDDDDDD"/>
      </right>
      <top style="medium">
        <color rgb="FFDDDDDD"/>
      </top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thin">
        <color indexed="64"/>
      </bottom>
      <diagonal/>
    </border>
    <border>
      <left style="medium">
        <color rgb="FFDDDDDD"/>
      </left>
      <right style="thin">
        <color indexed="64"/>
      </right>
      <top style="medium">
        <color rgb="FFDDDDDD"/>
      </top>
      <bottom style="thin">
        <color indexed="64"/>
      </bottom>
      <diagonal/>
    </border>
    <border>
      <left style="medium">
        <color rgb="FFDDDDDD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1" xfId="0" applyFont="1" applyBorder="1"/>
    <xf numFmtId="6" fontId="1" fillId="0" borderId="2" xfId="0" applyNumberFormat="1" applyFont="1" applyBorder="1"/>
    <xf numFmtId="0" fontId="1" fillId="0" borderId="3" xfId="0" applyFont="1" applyBorder="1"/>
    <xf numFmtId="0" fontId="3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6" xfId="0" applyFont="1" applyBorder="1"/>
    <xf numFmtId="0" fontId="4" fillId="0" borderId="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3" fillId="0" borderId="1" xfId="0" applyFont="1" applyBorder="1"/>
    <xf numFmtId="0" fontId="4" fillId="0" borderId="1" xfId="0" applyFont="1" applyBorder="1"/>
    <xf numFmtId="6" fontId="4" fillId="0" borderId="10" xfId="0" applyNumberFormat="1" applyFont="1" applyBorder="1"/>
    <xf numFmtId="0" fontId="4" fillId="0" borderId="11" xfId="0" applyFont="1" applyBorder="1" applyAlignment="1">
      <alignment horizontal="center"/>
    </xf>
    <xf numFmtId="6" fontId="4" fillId="0" borderId="6" xfId="0" applyNumberFormat="1" applyFont="1" applyBorder="1"/>
    <xf numFmtId="0" fontId="4" fillId="0" borderId="1" xfId="0" applyFont="1" applyBorder="1" applyAlignment="1">
      <alignment horizontal="right"/>
    </xf>
    <xf numFmtId="6" fontId="4" fillId="0" borderId="12" xfId="0" applyNumberFormat="1" applyFont="1" applyBorder="1"/>
    <xf numFmtId="0" fontId="4" fillId="0" borderId="13" xfId="0" applyFont="1" applyBorder="1"/>
    <xf numFmtId="0" fontId="4" fillId="0" borderId="0" xfId="0" applyFont="1" applyAlignment="1">
      <alignment horizontal="left"/>
    </xf>
    <xf numFmtId="10" fontId="4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0" fontId="4" fillId="0" borderId="9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0" fontId="4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4" fontId="4" fillId="0" borderId="15" xfId="0" applyNumberFormat="1" applyFont="1" applyBorder="1" applyAlignment="1">
      <alignment horizontal="left"/>
    </xf>
    <xf numFmtId="6" fontId="5" fillId="0" borderId="1" xfId="0" applyNumberFormat="1" applyFont="1" applyBorder="1" applyAlignment="1"/>
    <xf numFmtId="0" fontId="4" fillId="0" borderId="16" xfId="0" applyFont="1" applyBorder="1" applyAlignment="1">
      <alignment horizontal="left"/>
    </xf>
    <xf numFmtId="0" fontId="4" fillId="0" borderId="16" xfId="0" applyFont="1" applyBorder="1" applyAlignment="1">
      <alignment horizontal="right"/>
    </xf>
    <xf numFmtId="2" fontId="3" fillId="0" borderId="17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4" fillId="0" borderId="1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4" fillId="0" borderId="16" xfId="0" applyFont="1" applyBorder="1"/>
    <xf numFmtId="2" fontId="3" fillId="0" borderId="17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1" fillId="0" borderId="16" xfId="0" applyFont="1" applyBorder="1"/>
    <xf numFmtId="0" fontId="4" fillId="0" borderId="7" xfId="0" applyNumberFormat="1" applyFont="1" applyBorder="1" applyAlignment="1">
      <alignment horizontal="left"/>
    </xf>
    <xf numFmtId="2" fontId="3" fillId="1" borderId="17" xfId="0" applyNumberFormat="1" applyFont="1" applyFill="1" applyBorder="1" applyAlignment="1">
      <alignment horizontal="right"/>
    </xf>
    <xf numFmtId="2" fontId="3" fillId="1" borderId="17" xfId="0" applyNumberFormat="1" applyFont="1" applyFill="1" applyBorder="1"/>
    <xf numFmtId="2" fontId="4" fillId="0" borderId="14" xfId="0" applyNumberFormat="1" applyFont="1" applyBorder="1" applyAlignment="1">
      <alignment horizontal="right"/>
    </xf>
    <xf numFmtId="2" fontId="3" fillId="0" borderId="1" xfId="0" applyNumberFormat="1" applyFont="1" applyBorder="1"/>
    <xf numFmtId="0" fontId="3" fillId="0" borderId="16" xfId="0" applyFont="1" applyBorder="1" applyAlignment="1">
      <alignment horizontal="center"/>
    </xf>
    <xf numFmtId="10" fontId="3" fillId="0" borderId="16" xfId="0" applyNumberFormat="1" applyFont="1" applyBorder="1" applyAlignment="1">
      <alignment horizontal="right"/>
    </xf>
    <xf numFmtId="6" fontId="3" fillId="0" borderId="16" xfId="0" applyNumberFormat="1" applyFont="1" applyBorder="1"/>
    <xf numFmtId="0" fontId="3" fillId="0" borderId="16" xfId="0" applyFont="1" applyBorder="1"/>
    <xf numFmtId="0" fontId="6" fillId="0" borderId="16" xfId="0" applyFont="1" applyBorder="1" applyAlignment="1">
      <alignment horizontal="left"/>
    </xf>
    <xf numFmtId="5" fontId="3" fillId="0" borderId="1" xfId="0" applyNumberFormat="1" applyFont="1" applyBorder="1" applyAlignment="1">
      <alignment horizontal="right"/>
    </xf>
    <xf numFmtId="0" fontId="4" fillId="0" borderId="18" xfId="0" applyFont="1" applyBorder="1"/>
    <xf numFmtId="0" fontId="7" fillId="0" borderId="7" xfId="0" applyFont="1" applyBorder="1" applyAlignment="1">
      <alignment horizontal="right"/>
    </xf>
    <xf numFmtId="0" fontId="3" fillId="0" borderId="7" xfId="0" applyFont="1" applyBorder="1"/>
    <xf numFmtId="0" fontId="3" fillId="0" borderId="0" xfId="0" applyFont="1"/>
    <xf numFmtId="6" fontId="3" fillId="0" borderId="0" xfId="0" applyNumberFormat="1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164" fontId="4" fillId="0" borderId="0" xfId="0" applyNumberFormat="1" applyFont="1"/>
    <xf numFmtId="6" fontId="3" fillId="0" borderId="1" xfId="0" applyNumberFormat="1" applyFont="1" applyBorder="1" applyAlignment="1">
      <alignment horizontal="right"/>
    </xf>
    <xf numFmtId="6" fontId="4" fillId="0" borderId="1" xfId="0" applyNumberFormat="1" applyFont="1" applyBorder="1" applyAlignment="1">
      <alignment horizontal="right"/>
    </xf>
    <xf numFmtId="6" fontId="3" fillId="0" borderId="7" xfId="0" applyNumberFormat="1" applyFont="1" applyBorder="1"/>
    <xf numFmtId="164" fontId="4" fillId="0" borderId="7" xfId="0" applyNumberFormat="1" applyFont="1" applyBorder="1"/>
    <xf numFmtId="0" fontId="4" fillId="0" borderId="9" xfId="0" applyFont="1" applyBorder="1" applyAlignment="1">
      <alignment horizontal="center"/>
    </xf>
    <xf numFmtId="165" fontId="3" fillId="0" borderId="18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right"/>
    </xf>
    <xf numFmtId="2" fontId="3" fillId="0" borderId="18" xfId="0" applyNumberFormat="1" applyFont="1" applyBorder="1"/>
    <xf numFmtId="2" fontId="3" fillId="0" borderId="18" xfId="0" applyNumberFormat="1" applyFont="1" applyBorder="1" applyAlignment="1">
      <alignment horizontal="right"/>
    </xf>
    <xf numFmtId="2" fontId="3" fillId="1" borderId="18" xfId="0" applyNumberFormat="1" applyFont="1" applyFill="1" applyBorder="1"/>
    <xf numFmtId="5" fontId="1" fillId="0" borderId="19" xfId="0" applyNumberFormat="1" applyFont="1" applyBorder="1" applyAlignment="1">
      <alignment horizontal="center"/>
    </xf>
    <xf numFmtId="5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5" fontId="3" fillId="0" borderId="21" xfId="0" applyNumberFormat="1" applyFont="1" applyBorder="1" applyAlignment="1">
      <alignment horizontal="center"/>
    </xf>
    <xf numFmtId="0" fontId="3" fillId="0" borderId="22" xfId="0" applyFont="1" applyBorder="1"/>
    <xf numFmtId="166" fontId="11" fillId="0" borderId="21" xfId="0" applyNumberFormat="1" applyFont="1" applyBorder="1" applyAlignment="1">
      <alignment horizontal="right"/>
    </xf>
    <xf numFmtId="166" fontId="11" fillId="0" borderId="21" xfId="0" applyNumberFormat="1" applyFont="1" applyBorder="1"/>
    <xf numFmtId="166" fontId="11" fillId="1" borderId="23" xfId="0" applyNumberFormat="1" applyFont="1" applyFill="1" applyBorder="1"/>
    <xf numFmtId="166" fontId="11" fillId="0" borderId="23" xfId="0" applyNumberFormat="1" applyFont="1" applyBorder="1"/>
    <xf numFmtId="166" fontId="11" fillId="1" borderId="20" xfId="0" applyNumberFormat="1" applyFont="1" applyFill="1" applyBorder="1"/>
    <xf numFmtId="166" fontId="11" fillId="1" borderId="21" xfId="0" applyNumberFormat="1" applyFont="1" applyFill="1" applyBorder="1"/>
    <xf numFmtId="166" fontId="11" fillId="0" borderId="21" xfId="0" applyNumberFormat="1" applyFont="1" applyBorder="1" applyAlignment="1"/>
    <xf numFmtId="166" fontId="11" fillId="0" borderId="21" xfId="0" applyNumberFormat="1" applyFont="1" applyBorder="1" applyAlignment="1">
      <alignment horizontal="right" shrinkToFit="1"/>
    </xf>
    <xf numFmtId="5" fontId="11" fillId="0" borderId="24" xfId="0" applyNumberFormat="1" applyFont="1" applyBorder="1"/>
    <xf numFmtId="0" fontId="12" fillId="0" borderId="1" xfId="0" applyFont="1" applyBorder="1"/>
    <xf numFmtId="0" fontId="13" fillId="0" borderId="1" xfId="0" applyFont="1" applyBorder="1"/>
    <xf numFmtId="6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7" fillId="0" borderId="1" xfId="0" applyFont="1" applyBorder="1"/>
    <xf numFmtId="0" fontId="10" fillId="0" borderId="1" xfId="0" applyFont="1" applyBorder="1" applyAlignment="1">
      <alignment horizontal="left"/>
    </xf>
    <xf numFmtId="0" fontId="2" fillId="0" borderId="1" xfId="0" applyFont="1" applyBorder="1"/>
    <xf numFmtId="5" fontId="3" fillId="0" borderId="1" xfId="0" applyNumberFormat="1" applyFont="1" applyBorder="1"/>
    <xf numFmtId="0" fontId="0" fillId="0" borderId="1" xfId="0" applyBorder="1"/>
    <xf numFmtId="0" fontId="11" fillId="0" borderId="0" xfId="0" applyFont="1" applyAlignment="1">
      <alignment horizontal="left"/>
    </xf>
    <xf numFmtId="166" fontId="11" fillId="2" borderId="25" xfId="0" applyNumberFormat="1" applyFont="1" applyFill="1" applyBorder="1"/>
    <xf numFmtId="0" fontId="3" fillId="0" borderId="1" xfId="0" applyFont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166" fontId="11" fillId="3" borderId="21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left"/>
    </xf>
    <xf numFmtId="0" fontId="19" fillId="0" borderId="0" xfId="0" applyFont="1"/>
    <xf numFmtId="5" fontId="1" fillId="0" borderId="6" xfId="0" applyNumberFormat="1" applyFont="1" applyFill="1" applyBorder="1" applyAlignment="1">
      <alignment horizontal="center"/>
    </xf>
    <xf numFmtId="0" fontId="21" fillId="0" borderId="34" xfId="0" applyFont="1" applyBorder="1" applyAlignment="1">
      <alignment horizontal="left" vertical="top" wrapText="1" indent="1"/>
    </xf>
    <xf numFmtId="6" fontId="22" fillId="0" borderId="34" xfId="0" applyNumberFormat="1" applyFont="1" applyBorder="1" applyAlignment="1">
      <alignment horizontal="left" vertical="top" wrapText="1" indent="1"/>
    </xf>
    <xf numFmtId="0" fontId="16" fillId="0" borderId="0" xfId="0" applyFont="1"/>
    <xf numFmtId="0" fontId="21" fillId="0" borderId="35" xfId="0" applyFont="1" applyBorder="1" applyAlignment="1">
      <alignment horizontal="left" vertical="top" wrapText="1" indent="1"/>
    </xf>
    <xf numFmtId="0" fontId="21" fillId="0" borderId="36" xfId="0" applyFont="1" applyBorder="1" applyAlignment="1">
      <alignment horizontal="left" vertical="top" wrapText="1" indent="1"/>
    </xf>
    <xf numFmtId="0" fontId="21" fillId="0" borderId="37" xfId="0" applyFont="1" applyBorder="1" applyAlignment="1">
      <alignment horizontal="left" vertical="top" wrapText="1" indent="1"/>
    </xf>
    <xf numFmtId="0" fontId="22" fillId="0" borderId="38" xfId="0" applyFont="1" applyBorder="1" applyAlignment="1">
      <alignment horizontal="left" vertical="top" wrapText="1" indent="1"/>
    </xf>
    <xf numFmtId="6" fontId="22" fillId="0" borderId="39" xfId="0" applyNumberFormat="1" applyFont="1" applyBorder="1" applyAlignment="1">
      <alignment horizontal="left" vertical="top" wrapText="1" indent="1"/>
    </xf>
    <xf numFmtId="0" fontId="22" fillId="0" borderId="40" xfId="0" applyFont="1" applyBorder="1" applyAlignment="1">
      <alignment horizontal="left" vertical="top" wrapText="1" indent="1"/>
    </xf>
    <xf numFmtId="0" fontId="21" fillId="0" borderId="41" xfId="0" applyFont="1" applyBorder="1" applyAlignment="1">
      <alignment horizontal="left" vertical="top" wrapText="1" indent="1"/>
    </xf>
    <xf numFmtId="6" fontId="22" fillId="0" borderId="41" xfId="0" applyNumberFormat="1" applyFont="1" applyBorder="1" applyAlignment="1">
      <alignment horizontal="left" vertical="top" wrapText="1" indent="1"/>
    </xf>
    <xf numFmtId="6" fontId="22" fillId="0" borderId="42" xfId="0" applyNumberFormat="1" applyFont="1" applyBorder="1" applyAlignment="1">
      <alignment horizontal="left" vertical="top" wrapText="1" indent="1"/>
    </xf>
    <xf numFmtId="0" fontId="0" fillId="0" borderId="0" xfId="0" applyFill="1"/>
    <xf numFmtId="5" fontId="1" fillId="0" borderId="26" xfId="0" applyNumberFormat="1" applyFont="1" applyFill="1" applyBorder="1" applyAlignment="1">
      <alignment horizontal="center"/>
    </xf>
    <xf numFmtId="0" fontId="0" fillId="0" borderId="26" xfId="0" applyBorder="1"/>
    <xf numFmtId="10" fontId="19" fillId="0" borderId="26" xfId="0" applyNumberFormat="1" applyFont="1" applyBorder="1"/>
    <xf numFmtId="10" fontId="19" fillId="0" borderId="14" xfId="0" applyNumberFormat="1" applyFont="1" applyBorder="1"/>
    <xf numFmtId="5" fontId="1" fillId="0" borderId="27" xfId="0" applyNumberFormat="1" applyFont="1" applyFill="1" applyBorder="1" applyAlignment="1">
      <alignment horizontal="center"/>
    </xf>
    <xf numFmtId="5" fontId="1" fillId="0" borderId="28" xfId="0" applyNumberFormat="1" applyFont="1" applyFill="1" applyBorder="1" applyAlignment="1">
      <alignment horizontal="center"/>
    </xf>
    <xf numFmtId="0" fontId="0" fillId="0" borderId="28" xfId="0" applyBorder="1"/>
    <xf numFmtId="10" fontId="19" fillId="0" borderId="28" xfId="0" applyNumberFormat="1" applyFont="1" applyBorder="1"/>
    <xf numFmtId="5" fontId="1" fillId="0" borderId="29" xfId="0" applyNumberFormat="1" applyFont="1" applyFill="1" applyBorder="1" applyAlignment="1">
      <alignment horizontal="center"/>
    </xf>
    <xf numFmtId="0" fontId="1" fillId="0" borderId="0" xfId="0" applyFont="1"/>
    <xf numFmtId="14" fontId="1" fillId="0" borderId="30" xfId="0" applyNumberFormat="1" applyFont="1" applyBorder="1" applyAlignment="1">
      <alignment horizontal="center"/>
    </xf>
    <xf numFmtId="166" fontId="0" fillId="0" borderId="0" xfId="0" applyNumberFormat="1" applyFill="1"/>
    <xf numFmtId="0" fontId="21" fillId="0" borderId="43" xfId="0" applyFont="1" applyFill="1" applyBorder="1" applyAlignment="1">
      <alignment horizontal="left" vertical="top" wrapText="1" indent="1"/>
    </xf>
    <xf numFmtId="10" fontId="17" fillId="0" borderId="0" xfId="0" applyNumberFormat="1" applyFont="1" applyBorder="1" applyAlignment="1">
      <alignment horizontal="center"/>
    </xf>
    <xf numFmtId="10" fontId="20" fillId="0" borderId="0" xfId="0" applyNumberFormat="1" applyFont="1" applyBorder="1" applyAlignment="1">
      <alignment horizontal="center"/>
    </xf>
    <xf numFmtId="14" fontId="0" fillId="4" borderId="26" xfId="0" applyNumberFormat="1" applyFill="1" applyBorder="1" applyAlignment="1">
      <alignment horizontal="center"/>
    </xf>
    <xf numFmtId="14" fontId="0" fillId="4" borderId="28" xfId="0" applyNumberFormat="1" applyFill="1" applyBorder="1" applyAlignment="1">
      <alignment horizontal="center"/>
    </xf>
    <xf numFmtId="167" fontId="1" fillId="0" borderId="0" xfId="0" applyNumberFormat="1" applyFont="1" applyBorder="1" applyAlignment="1">
      <alignment horizontal="right"/>
    </xf>
    <xf numFmtId="0" fontId="17" fillId="0" borderId="7" xfId="0" applyFont="1" applyBorder="1" applyAlignment="1">
      <alignment horizontal="left"/>
    </xf>
    <xf numFmtId="0" fontId="18" fillId="0" borderId="7" xfId="0" applyFont="1" applyBorder="1" applyAlignment="1"/>
    <xf numFmtId="0" fontId="18" fillId="0" borderId="22" xfId="0" applyFont="1" applyBorder="1" applyAlignment="1"/>
    <xf numFmtId="0" fontId="4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2" xfId="0" applyBorder="1" applyAlignment="1">
      <alignment wrapText="1"/>
    </xf>
    <xf numFmtId="0" fontId="17" fillId="0" borderId="7" xfId="0" applyFont="1" applyBorder="1" applyAlignment="1"/>
    <xf numFmtId="0" fontId="18" fillId="0" borderId="31" xfId="0" applyFont="1" applyBorder="1" applyAlignment="1"/>
    <xf numFmtId="6" fontId="17" fillId="0" borderId="7" xfId="0" applyNumberFormat="1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8" fillId="0" borderId="31" xfId="0" applyFont="1" applyBorder="1" applyAlignment="1">
      <alignment wrapText="1"/>
    </xf>
    <xf numFmtId="6" fontId="5" fillId="0" borderId="7" xfId="0" applyNumberFormat="1" applyFont="1" applyBorder="1" applyAlignment="1"/>
    <xf numFmtId="0" fontId="0" fillId="0" borderId="7" xfId="0" applyBorder="1" applyAlignment="1"/>
    <xf numFmtId="0" fontId="0" fillId="0" borderId="31" xfId="0" applyBorder="1" applyAlignment="1"/>
    <xf numFmtId="0" fontId="17" fillId="0" borderId="0" xfId="0" applyFont="1" applyAlignment="1"/>
    <xf numFmtId="0" fontId="18" fillId="0" borderId="0" xfId="0" applyFont="1" applyAlignment="1"/>
    <xf numFmtId="0" fontId="0" fillId="0" borderId="0" xfId="0" applyAlignment="1"/>
    <xf numFmtId="0" fontId="0" fillId="0" borderId="33" xfId="0" applyBorder="1" applyAlignment="1"/>
    <xf numFmtId="0" fontId="1" fillId="0" borderId="9" xfId="0" applyFont="1" applyBorder="1" applyAlignment="1"/>
    <xf numFmtId="0" fontId="0" fillId="0" borderId="1" xfId="0" applyBorder="1" applyAlignment="1"/>
    <xf numFmtId="0" fontId="0" fillId="0" borderId="8" xfId="0" applyBorder="1" applyAlignment="1"/>
    <xf numFmtId="0" fontId="16" fillId="0" borderId="1" xfId="0" applyFont="1" applyBorder="1" applyAlignment="1"/>
    <xf numFmtId="0" fontId="16" fillId="0" borderId="8" xfId="0" applyFont="1" applyBorder="1" applyAlignment="1"/>
    <xf numFmtId="0" fontId="17" fillId="0" borderId="16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8" fillId="0" borderId="3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4</xdr:col>
      <xdr:colOff>114300</xdr:colOff>
      <xdr:row>33</xdr:row>
      <xdr:rowOff>0</xdr:rowOff>
    </xdr:to>
    <xdr:sp macro="" textlink="">
      <xdr:nvSpPr>
        <xdr:cNvPr id="1713" name="Line 1"/>
        <xdr:cNvSpPr>
          <a:spLocks noChangeShapeType="1"/>
        </xdr:cNvSpPr>
      </xdr:nvSpPr>
      <xdr:spPr bwMode="auto">
        <a:xfrm flipH="1">
          <a:off x="0" y="6381750"/>
          <a:ext cx="120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58</xdr:row>
      <xdr:rowOff>0</xdr:rowOff>
    </xdr:from>
    <xdr:to>
      <xdr:col>5</xdr:col>
      <xdr:colOff>0</xdr:colOff>
      <xdr:row>58</xdr:row>
      <xdr:rowOff>0</xdr:rowOff>
    </xdr:to>
    <xdr:sp macro="" textlink="">
      <xdr:nvSpPr>
        <xdr:cNvPr id="1714" name="Line 2"/>
        <xdr:cNvSpPr>
          <a:spLocks noChangeShapeType="1"/>
        </xdr:cNvSpPr>
      </xdr:nvSpPr>
      <xdr:spPr bwMode="auto">
        <a:xfrm>
          <a:off x="2143125" y="1166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3</xdr:col>
      <xdr:colOff>228600</xdr:colOff>
      <xdr:row>58</xdr:row>
      <xdr:rowOff>0</xdr:rowOff>
    </xdr:to>
    <xdr:sp macro="" textlink="">
      <xdr:nvSpPr>
        <xdr:cNvPr id="1715" name="Line 3"/>
        <xdr:cNvSpPr>
          <a:spLocks noChangeShapeType="1"/>
        </xdr:cNvSpPr>
      </xdr:nvSpPr>
      <xdr:spPr bwMode="auto">
        <a:xfrm flipH="1">
          <a:off x="0" y="11668125"/>
          <a:ext cx="828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3</xdr:col>
      <xdr:colOff>228600</xdr:colOff>
      <xdr:row>58</xdr:row>
      <xdr:rowOff>0</xdr:rowOff>
    </xdr:to>
    <xdr:sp macro="" textlink="">
      <xdr:nvSpPr>
        <xdr:cNvPr id="1716" name="Line 4"/>
        <xdr:cNvSpPr>
          <a:spLocks noChangeShapeType="1"/>
        </xdr:cNvSpPr>
      </xdr:nvSpPr>
      <xdr:spPr bwMode="auto">
        <a:xfrm flipH="1">
          <a:off x="0" y="11668125"/>
          <a:ext cx="828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4</xdr:col>
      <xdr:colOff>352425</xdr:colOff>
      <xdr:row>58</xdr:row>
      <xdr:rowOff>0</xdr:rowOff>
    </xdr:to>
    <xdr:sp macro="" textlink="">
      <xdr:nvSpPr>
        <xdr:cNvPr id="1717" name="Line 5"/>
        <xdr:cNvSpPr>
          <a:spLocks noChangeShapeType="1"/>
        </xdr:cNvSpPr>
      </xdr:nvSpPr>
      <xdr:spPr bwMode="auto">
        <a:xfrm flipH="1">
          <a:off x="0" y="11668125"/>
          <a:ext cx="1447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topLeftCell="A2" zoomScale="110" zoomScaleNormal="110" workbookViewId="0">
      <selection activeCell="N2" sqref="N2"/>
    </sheetView>
  </sheetViews>
  <sheetFormatPr defaultColWidth="8.85546875" defaultRowHeight="12.75"/>
  <cols>
    <col min="1" max="1" width="2" customWidth="1"/>
    <col min="2" max="2" width="5.7109375" customWidth="1"/>
    <col min="3" max="3" width="1.28515625" customWidth="1"/>
    <col min="4" max="4" width="7.42578125" customWidth="1"/>
    <col min="5" max="5" width="15.7109375" customWidth="1"/>
    <col min="6" max="7" width="4" customWidth="1"/>
    <col min="8" max="8" width="4.85546875" customWidth="1"/>
    <col min="9" max="9" width="10.7109375" customWidth="1"/>
    <col min="10" max="10" width="11.85546875" customWidth="1"/>
    <col min="11" max="11" width="10.42578125" customWidth="1"/>
    <col min="12" max="12" width="12.140625" customWidth="1"/>
    <col min="13" max="13" width="10.7109375" customWidth="1"/>
    <col min="14" max="14" width="12.7109375" bestFit="1" customWidth="1"/>
    <col min="15" max="15" width="10.42578125" customWidth="1"/>
    <col min="16" max="16" width="10.7109375" customWidth="1"/>
    <col min="17" max="17" width="10.5703125" customWidth="1"/>
    <col min="18" max="18" width="9.140625" customWidth="1"/>
    <col min="19" max="19" width="9.5703125" customWidth="1"/>
    <col min="20" max="21" width="9.85546875" customWidth="1"/>
    <col min="22" max="22" width="9.5703125" customWidth="1"/>
  </cols>
  <sheetData>
    <row r="1" spans="1:18" ht="18.75">
      <c r="A1" s="91"/>
      <c r="B1" s="92"/>
      <c r="C1" s="92"/>
      <c r="D1" s="93"/>
      <c r="E1" s="94"/>
      <c r="F1" s="1"/>
      <c r="G1" s="2"/>
      <c r="H1" s="3"/>
      <c r="I1" s="3"/>
      <c r="J1" s="3"/>
      <c r="K1" s="4"/>
      <c r="L1" s="105"/>
      <c r="M1" s="105"/>
    </row>
    <row r="2" spans="1:18">
      <c r="A2" s="5" t="s">
        <v>16</v>
      </c>
      <c r="B2" s="6"/>
      <c r="C2" s="6"/>
      <c r="D2" s="7"/>
      <c r="E2" s="7"/>
      <c r="F2" s="6"/>
      <c r="G2" s="8"/>
      <c r="H2" s="9"/>
      <c r="I2" s="79" t="s">
        <v>2</v>
      </c>
      <c r="J2" s="102"/>
      <c r="K2" s="11"/>
      <c r="L2" s="9"/>
      <c r="M2" s="9"/>
    </row>
    <row r="3" spans="1:18">
      <c r="A3" s="161" t="s">
        <v>17</v>
      </c>
      <c r="B3" s="164"/>
      <c r="C3" s="164"/>
      <c r="D3" s="164"/>
      <c r="E3" s="164"/>
      <c r="F3" s="165"/>
      <c r="G3" s="15"/>
      <c r="H3" s="14"/>
      <c r="I3" s="79" t="s">
        <v>18</v>
      </c>
      <c r="J3" s="107"/>
      <c r="K3" s="16"/>
      <c r="L3" s="106"/>
      <c r="M3" s="106"/>
    </row>
    <row r="4" spans="1:18">
      <c r="A4" s="5" t="s">
        <v>19</v>
      </c>
      <c r="B4" s="6"/>
      <c r="C4" s="6"/>
      <c r="D4" s="7"/>
      <c r="E4" s="7"/>
      <c r="F4" s="6"/>
      <c r="G4" s="17"/>
      <c r="H4" s="9"/>
      <c r="I4" s="78"/>
    </row>
    <row r="5" spans="1:18" ht="13.5" thickBot="1">
      <c r="A5" s="161"/>
      <c r="B5" s="162"/>
      <c r="C5" s="162"/>
      <c r="D5" s="162"/>
      <c r="E5" s="162"/>
      <c r="F5" s="163"/>
      <c r="G5" s="19"/>
      <c r="H5" s="20"/>
      <c r="I5" s="135"/>
    </row>
    <row r="6" spans="1:18">
      <c r="A6" s="5" t="s">
        <v>1</v>
      </c>
      <c r="B6" s="6"/>
      <c r="C6" s="6"/>
      <c r="D6" s="21"/>
      <c r="E6" s="21"/>
      <c r="F6" s="22"/>
      <c r="G6" s="23" t="s">
        <v>20</v>
      </c>
      <c r="H6" s="9"/>
      <c r="I6" s="76" t="s">
        <v>112</v>
      </c>
      <c r="J6" s="111" t="s">
        <v>81</v>
      </c>
      <c r="K6" s="133" t="s">
        <v>95</v>
      </c>
      <c r="L6" s="133" t="s">
        <v>96</v>
      </c>
      <c r="M6" s="129" t="s">
        <v>97</v>
      </c>
      <c r="N6" s="129" t="s">
        <v>94</v>
      </c>
      <c r="O6" s="129" t="s">
        <v>98</v>
      </c>
      <c r="P6" s="129" t="s">
        <v>100</v>
      </c>
      <c r="Q6" s="129" t="s">
        <v>102</v>
      </c>
    </row>
    <row r="7" spans="1:18">
      <c r="A7" s="5"/>
      <c r="B7" s="6"/>
      <c r="C7" s="6"/>
      <c r="D7" s="21"/>
      <c r="E7" s="21"/>
      <c r="F7" s="24"/>
      <c r="G7" s="25" t="s">
        <v>21</v>
      </c>
      <c r="H7" s="14"/>
      <c r="I7" s="77" t="s">
        <v>113</v>
      </c>
      <c r="J7" s="124"/>
      <c r="K7" s="125" t="s">
        <v>80</v>
      </c>
      <c r="L7" s="125" t="s">
        <v>80</v>
      </c>
      <c r="M7" s="130" t="s">
        <v>80</v>
      </c>
      <c r="N7" s="130" t="s">
        <v>80</v>
      </c>
      <c r="O7" s="130" t="s">
        <v>80</v>
      </c>
      <c r="P7" s="130" t="s">
        <v>80</v>
      </c>
      <c r="Q7" s="130" t="s">
        <v>80</v>
      </c>
    </row>
    <row r="8" spans="1:18">
      <c r="A8" s="12"/>
      <c r="B8" s="14"/>
      <c r="C8" s="14"/>
      <c r="D8" s="26"/>
      <c r="E8" s="26"/>
      <c r="F8" s="27" t="s">
        <v>22</v>
      </c>
      <c r="G8" s="28" t="s">
        <v>23</v>
      </c>
      <c r="H8" s="69" t="s">
        <v>24</v>
      </c>
      <c r="I8" s="80"/>
      <c r="J8" s="124"/>
      <c r="K8" s="140">
        <v>41456</v>
      </c>
      <c r="L8" s="140">
        <v>41821</v>
      </c>
      <c r="M8" s="140">
        <v>42186</v>
      </c>
      <c r="N8" s="140">
        <v>42552</v>
      </c>
      <c r="O8" s="141">
        <v>42917</v>
      </c>
      <c r="P8" s="141">
        <v>43282</v>
      </c>
      <c r="Q8" s="141">
        <v>43647</v>
      </c>
    </row>
    <row r="9" spans="1:18" ht="15.75">
      <c r="A9" s="29">
        <v>1</v>
      </c>
      <c r="B9" s="30" t="s">
        <v>12</v>
      </c>
      <c r="C9" s="149" t="s">
        <v>110</v>
      </c>
      <c r="D9" s="144"/>
      <c r="E9" s="150"/>
      <c r="F9" s="33">
        <v>1</v>
      </c>
      <c r="G9" s="34"/>
      <c r="H9" s="70"/>
      <c r="I9" s="108">
        <f t="shared" ref="I9:I14" si="0">ROUND(J9/9*(F9+G9+H9),0)</f>
        <v>8195</v>
      </c>
      <c r="J9" s="136">
        <v>73758.3</v>
      </c>
      <c r="K9" s="140">
        <v>41820</v>
      </c>
      <c r="L9" s="140">
        <v>42185</v>
      </c>
      <c r="M9" s="140">
        <v>42551</v>
      </c>
      <c r="N9" s="140">
        <v>42916</v>
      </c>
      <c r="O9" s="141">
        <v>43281</v>
      </c>
      <c r="P9" s="141">
        <v>43646</v>
      </c>
      <c r="Q9" s="141">
        <v>44012</v>
      </c>
    </row>
    <row r="10" spans="1:18" ht="15.75">
      <c r="A10" s="29">
        <v>2</v>
      </c>
      <c r="B10" s="30" t="s">
        <v>25</v>
      </c>
      <c r="C10" s="149"/>
      <c r="D10" s="144"/>
      <c r="E10" s="150"/>
      <c r="F10" s="33"/>
      <c r="G10" s="34"/>
      <c r="H10" s="70"/>
      <c r="I10" s="108">
        <f t="shared" si="0"/>
        <v>0</v>
      </c>
      <c r="J10" s="136">
        <v>0</v>
      </c>
      <c r="K10" s="126"/>
      <c r="L10" s="126"/>
      <c r="M10" s="131"/>
      <c r="N10" s="131"/>
      <c r="O10" s="131"/>
      <c r="P10" s="131"/>
      <c r="Q10" s="131"/>
    </row>
    <row r="11" spans="1:18" ht="15.75">
      <c r="A11" s="29">
        <v>3</v>
      </c>
      <c r="B11" s="30" t="s">
        <v>25</v>
      </c>
      <c r="C11" s="149"/>
      <c r="D11" s="144"/>
      <c r="E11" s="150"/>
      <c r="F11" s="33"/>
      <c r="G11" s="34"/>
      <c r="H11" s="71"/>
      <c r="I11" s="108">
        <f t="shared" si="0"/>
        <v>0</v>
      </c>
      <c r="J11" s="136">
        <v>0</v>
      </c>
      <c r="K11" s="126"/>
      <c r="L11" s="126"/>
      <c r="M11" s="131"/>
      <c r="N11" s="131"/>
      <c r="O11" s="131"/>
      <c r="P11" s="131"/>
      <c r="Q11" s="131"/>
    </row>
    <row r="12" spans="1:18" ht="15.75">
      <c r="A12" s="29">
        <v>4</v>
      </c>
      <c r="B12" s="151"/>
      <c r="C12" s="152"/>
      <c r="D12" s="152"/>
      <c r="E12" s="153"/>
      <c r="F12" s="33"/>
      <c r="G12" s="34"/>
      <c r="H12" s="71"/>
      <c r="I12" s="108">
        <f t="shared" si="0"/>
        <v>0</v>
      </c>
      <c r="J12" s="136"/>
      <c r="K12" s="126"/>
      <c r="L12" s="126"/>
      <c r="M12" s="131"/>
      <c r="N12" s="131"/>
      <c r="O12" s="131"/>
      <c r="P12" s="131"/>
      <c r="Q12" s="131"/>
    </row>
    <row r="13" spans="1:18" ht="15.75">
      <c r="A13" s="29">
        <v>5</v>
      </c>
      <c r="B13" s="154"/>
      <c r="C13" s="155"/>
      <c r="D13" s="155"/>
      <c r="E13" s="156"/>
      <c r="F13" s="33"/>
      <c r="G13" s="34"/>
      <c r="H13" s="72"/>
      <c r="I13" s="108">
        <f t="shared" si="0"/>
        <v>0</v>
      </c>
      <c r="J13" s="136"/>
      <c r="K13" s="126"/>
      <c r="L13" s="126"/>
      <c r="M13" s="131"/>
      <c r="N13" s="131"/>
      <c r="O13" s="131"/>
      <c r="P13" s="131"/>
      <c r="Q13" s="131"/>
    </row>
    <row r="14" spans="1:18" ht="15.75">
      <c r="A14" s="35" t="s">
        <v>26</v>
      </c>
      <c r="B14" s="36"/>
      <c r="C14" s="37" t="s">
        <v>74</v>
      </c>
      <c r="D14" s="31"/>
      <c r="E14" s="31"/>
      <c r="F14" s="33"/>
      <c r="G14" s="38"/>
      <c r="H14" s="73"/>
      <c r="I14" s="108">
        <f t="shared" si="0"/>
        <v>0</v>
      </c>
      <c r="J14" s="136"/>
      <c r="K14" s="126"/>
      <c r="L14" s="126"/>
      <c r="M14" s="131"/>
      <c r="N14" s="131"/>
      <c r="O14" s="131"/>
      <c r="P14" s="131"/>
      <c r="Q14" s="131"/>
    </row>
    <row r="15" spans="1:18" ht="15.75">
      <c r="A15" s="35" t="s">
        <v>27</v>
      </c>
      <c r="B15" s="39"/>
      <c r="C15" s="31" t="s">
        <v>28</v>
      </c>
      <c r="D15" s="40"/>
      <c r="E15" s="31"/>
      <c r="F15" s="33"/>
      <c r="G15" s="33"/>
      <c r="H15" s="74"/>
      <c r="I15" s="82">
        <f>SUM(I9:I14)</f>
        <v>8195</v>
      </c>
      <c r="J15" s="136"/>
      <c r="K15" s="127">
        <v>0.28799999999999998</v>
      </c>
      <c r="L15" s="127">
        <v>0.26800000000000002</v>
      </c>
      <c r="M15" s="132">
        <f t="shared" ref="M15:Q15" si="1">SUM(L15)*1.03</f>
        <v>0.27604000000000001</v>
      </c>
      <c r="N15" s="132">
        <f t="shared" si="1"/>
        <v>0.2843212</v>
      </c>
      <c r="O15" s="132">
        <f t="shared" si="1"/>
        <v>0.292850836</v>
      </c>
      <c r="P15" s="132">
        <f t="shared" si="1"/>
        <v>0.30163636108000003</v>
      </c>
      <c r="Q15" s="132">
        <f t="shared" si="1"/>
        <v>0.31068545191240005</v>
      </c>
      <c r="R15" t="s">
        <v>87</v>
      </c>
    </row>
    <row r="16" spans="1:18" ht="15.75">
      <c r="A16" s="35" t="s">
        <v>29</v>
      </c>
      <c r="B16" s="41" t="s">
        <v>0</v>
      </c>
      <c r="C16" s="37"/>
      <c r="D16" s="31"/>
      <c r="E16" s="31"/>
      <c r="F16" s="42"/>
      <c r="G16" s="43"/>
      <c r="H16" s="75"/>
      <c r="I16" s="84"/>
      <c r="J16" s="136"/>
      <c r="K16" s="127"/>
      <c r="L16" s="126"/>
      <c r="M16" s="131"/>
      <c r="N16" s="131"/>
      <c r="O16" s="131"/>
      <c r="P16" s="131"/>
      <c r="Q16" s="131"/>
    </row>
    <row r="17" spans="1:18" ht="15.75">
      <c r="A17" s="35" t="s">
        <v>30</v>
      </c>
      <c r="B17" s="39"/>
      <c r="C17" s="37" t="s">
        <v>31</v>
      </c>
      <c r="D17" s="31"/>
      <c r="E17" s="31"/>
      <c r="F17" s="33"/>
      <c r="G17" s="38"/>
      <c r="H17" s="73"/>
      <c r="I17" s="82">
        <f>ROUND(J17/12*(F17+G17+H17),0)</f>
        <v>0</v>
      </c>
      <c r="J17" s="136">
        <v>0</v>
      </c>
      <c r="K17" s="127">
        <v>0.374</v>
      </c>
      <c r="L17" s="127">
        <v>0.371</v>
      </c>
      <c r="M17" s="132">
        <f t="shared" ref="M17:Q18" si="2">SUM(L17)*1.03</f>
        <v>0.38213000000000003</v>
      </c>
      <c r="N17" s="132">
        <f t="shared" si="2"/>
        <v>0.39359390000000005</v>
      </c>
      <c r="O17" s="132">
        <f t="shared" si="2"/>
        <v>0.40540171700000005</v>
      </c>
      <c r="P17" s="132">
        <f t="shared" si="2"/>
        <v>0.41756376851000004</v>
      </c>
      <c r="Q17" s="132">
        <f t="shared" si="2"/>
        <v>0.43009068156530006</v>
      </c>
      <c r="R17" s="114" t="s">
        <v>88</v>
      </c>
    </row>
    <row r="18" spans="1:18" ht="15.75">
      <c r="A18" s="35" t="s">
        <v>32</v>
      </c>
      <c r="B18" s="39">
        <v>1</v>
      </c>
      <c r="C18" s="37" t="s">
        <v>75</v>
      </c>
      <c r="D18" s="31"/>
      <c r="E18" s="31"/>
      <c r="F18" s="44">
        <v>6</v>
      </c>
      <c r="G18" s="38"/>
      <c r="H18" s="73"/>
      <c r="I18" s="82">
        <f>ROUND(J18/12*(F18+G18+H18),0)</f>
        <v>16640</v>
      </c>
      <c r="J18" s="136">
        <v>33280</v>
      </c>
      <c r="K18" s="127">
        <v>0.253</v>
      </c>
      <c r="L18" s="127">
        <v>0.22600000000000001</v>
      </c>
      <c r="M18" s="132">
        <f t="shared" si="2"/>
        <v>0.23278000000000001</v>
      </c>
      <c r="N18" s="132">
        <f t="shared" si="2"/>
        <v>0.23976340000000002</v>
      </c>
      <c r="O18" s="132">
        <f t="shared" si="2"/>
        <v>0.24695630200000002</v>
      </c>
      <c r="P18" s="132">
        <f t="shared" si="2"/>
        <v>0.25436499106000005</v>
      </c>
      <c r="Q18" s="132">
        <f t="shared" si="2"/>
        <v>0.26199594079180005</v>
      </c>
      <c r="R18" s="114" t="s">
        <v>101</v>
      </c>
    </row>
    <row r="19" spans="1:18" ht="15.75">
      <c r="A19" s="35" t="s">
        <v>33</v>
      </c>
      <c r="B19" s="39"/>
      <c r="C19" s="37" t="s">
        <v>34</v>
      </c>
      <c r="D19" s="31"/>
      <c r="E19" s="31"/>
      <c r="F19" s="44"/>
      <c r="G19" s="38"/>
      <c r="H19" s="73"/>
      <c r="I19" s="82">
        <f>ROUND(J19/9*(F19+G19+H19),0)</f>
        <v>0</v>
      </c>
      <c r="J19" s="136">
        <v>0</v>
      </c>
      <c r="K19" s="127">
        <v>7.6999999999999999E-2</v>
      </c>
      <c r="L19" s="127">
        <v>9.1999999999999998E-2</v>
      </c>
      <c r="M19" s="132">
        <f t="shared" ref="M19:Q19" si="3">SUM(L19)*1.03</f>
        <v>9.4759999999999997E-2</v>
      </c>
      <c r="N19" s="132">
        <f t="shared" si="3"/>
        <v>9.7602800000000003E-2</v>
      </c>
      <c r="O19" s="132">
        <f t="shared" si="3"/>
        <v>0.100530884</v>
      </c>
      <c r="P19" s="132">
        <f t="shared" si="3"/>
        <v>0.10354681052</v>
      </c>
      <c r="Q19" s="132">
        <f t="shared" si="3"/>
        <v>0.1066532148356</v>
      </c>
      <c r="R19" s="114" t="s">
        <v>89</v>
      </c>
    </row>
    <row r="20" spans="1:18" ht="15.75">
      <c r="A20" s="35" t="s">
        <v>35</v>
      </c>
      <c r="B20" s="39"/>
      <c r="C20" s="37" t="s">
        <v>79</v>
      </c>
      <c r="D20" s="31"/>
      <c r="E20" s="31"/>
      <c r="F20" s="44"/>
      <c r="G20" s="38"/>
      <c r="H20" s="73"/>
      <c r="I20" s="82">
        <f>ROUND(J20/9*(F20+G20+H20),0)</f>
        <v>0</v>
      </c>
      <c r="J20" s="136">
        <v>0</v>
      </c>
      <c r="K20" s="127">
        <v>2.8000000000000001E-2</v>
      </c>
      <c r="L20" s="127">
        <v>2.1999999999999999E-2</v>
      </c>
      <c r="M20" s="127">
        <f t="shared" ref="M20:Q20" si="4">L20*1.03</f>
        <v>2.266E-2</v>
      </c>
      <c r="N20" s="127">
        <f t="shared" si="4"/>
        <v>2.3339800000000001E-2</v>
      </c>
      <c r="O20" s="127">
        <f t="shared" si="4"/>
        <v>2.4039994000000002E-2</v>
      </c>
      <c r="P20" s="127">
        <f t="shared" si="4"/>
        <v>2.4761193820000003E-2</v>
      </c>
      <c r="Q20" s="127">
        <f t="shared" si="4"/>
        <v>2.5504029634600002E-2</v>
      </c>
      <c r="R20" s="114" t="s">
        <v>99</v>
      </c>
    </row>
    <row r="21" spans="1:18" ht="15.75">
      <c r="A21" s="35" t="s">
        <v>36</v>
      </c>
      <c r="B21" s="39"/>
      <c r="C21" s="37" t="s">
        <v>37</v>
      </c>
      <c r="D21" s="31"/>
      <c r="E21" s="31"/>
      <c r="F21" s="34"/>
      <c r="G21" s="45"/>
      <c r="H21" s="45"/>
      <c r="I21" s="82">
        <f>ROUND(J21/12*(F21+G21+H21),0)</f>
        <v>0</v>
      </c>
      <c r="J21" s="136">
        <v>0</v>
      </c>
      <c r="K21" s="127">
        <v>0.374</v>
      </c>
      <c r="L21" s="127">
        <v>0.371</v>
      </c>
      <c r="M21" s="132">
        <f t="shared" ref="M21:Q21" si="5">SUM(L21)*1.03</f>
        <v>0.38213000000000003</v>
      </c>
      <c r="N21" s="132">
        <f t="shared" si="5"/>
        <v>0.39359390000000005</v>
      </c>
      <c r="O21" s="132">
        <f t="shared" si="5"/>
        <v>0.40540171700000005</v>
      </c>
      <c r="P21" s="132">
        <f t="shared" si="5"/>
        <v>0.41756376851000004</v>
      </c>
      <c r="Q21" s="132">
        <f t="shared" si="5"/>
        <v>0.43009068156530006</v>
      </c>
      <c r="R21" s="114" t="s">
        <v>88</v>
      </c>
    </row>
    <row r="22" spans="1:18" ht="15.75">
      <c r="A22" s="35" t="s">
        <v>26</v>
      </c>
      <c r="B22" s="46"/>
      <c r="C22" s="37" t="s">
        <v>38</v>
      </c>
      <c r="D22" s="31"/>
      <c r="E22" s="31"/>
      <c r="F22" s="47"/>
      <c r="G22" s="48"/>
      <c r="H22" s="49"/>
      <c r="I22" s="82">
        <f>ROUND(J22/12*(F22+G22+H22),0)</f>
        <v>0</v>
      </c>
      <c r="J22" s="136"/>
      <c r="K22" s="128">
        <v>0.1</v>
      </c>
      <c r="L22" s="128">
        <v>0.128</v>
      </c>
      <c r="M22" s="128">
        <f t="shared" ref="M22:Q22" si="6">L22*1.03</f>
        <v>0.13184000000000001</v>
      </c>
      <c r="N22" s="128">
        <f t="shared" si="6"/>
        <v>0.1357952</v>
      </c>
      <c r="O22" s="128">
        <f t="shared" si="6"/>
        <v>0.13986905600000002</v>
      </c>
      <c r="P22" s="128">
        <f t="shared" si="6"/>
        <v>0.14406512768000002</v>
      </c>
      <c r="Q22" s="128">
        <f t="shared" si="6"/>
        <v>0.14838708151040003</v>
      </c>
      <c r="R22" s="114" t="s">
        <v>90</v>
      </c>
    </row>
    <row r="23" spans="1:18" ht="15.75">
      <c r="A23" s="35"/>
      <c r="B23" s="37" t="s">
        <v>39</v>
      </c>
      <c r="C23" s="37"/>
      <c r="D23" s="31"/>
      <c r="E23" s="31"/>
      <c r="F23" s="46"/>
      <c r="G23" s="48"/>
      <c r="H23" s="49"/>
      <c r="I23" s="82">
        <f>+I15+I17+I18+I19+I20+I21+I22</f>
        <v>24835</v>
      </c>
    </row>
    <row r="24" spans="1:18" ht="15.75">
      <c r="A24" s="35" t="s">
        <v>40</v>
      </c>
      <c r="B24" s="37" t="s">
        <v>41</v>
      </c>
      <c r="C24" s="37"/>
      <c r="D24" s="32"/>
      <c r="E24" s="50"/>
      <c r="F24" s="49"/>
      <c r="G24" s="48"/>
      <c r="H24" s="49"/>
      <c r="I24" s="82">
        <f>SUM(I15*L15)+((I18+I21)*L17)+(I19*L19)+(I20*L20)+(I22*L22)+(I17*L18)</f>
        <v>8369.7000000000007</v>
      </c>
      <c r="K24" s="134"/>
    </row>
    <row r="25" spans="1:18" ht="15.75">
      <c r="A25" s="52"/>
      <c r="B25" s="10" t="s">
        <v>42</v>
      </c>
      <c r="C25" s="10"/>
      <c r="D25" s="53"/>
      <c r="E25" s="53"/>
      <c r="F25" s="54"/>
      <c r="G25" s="54"/>
      <c r="H25" s="54"/>
      <c r="I25" s="82">
        <f>+I23+I24</f>
        <v>33204.699999999997</v>
      </c>
    </row>
    <row r="26" spans="1:18" ht="15.75">
      <c r="A26" s="5" t="s">
        <v>43</v>
      </c>
      <c r="B26" s="6" t="s">
        <v>76</v>
      </c>
      <c r="C26" s="6"/>
      <c r="D26" s="7"/>
      <c r="E26" s="7"/>
      <c r="F26" s="55"/>
      <c r="G26" s="56"/>
      <c r="H26" s="55"/>
      <c r="I26" s="86"/>
    </row>
    <row r="27" spans="1:18" ht="15.75">
      <c r="A27" s="5"/>
      <c r="B27" s="157" t="s">
        <v>111</v>
      </c>
      <c r="C27" s="158"/>
      <c r="D27" s="158"/>
      <c r="E27" s="158"/>
      <c r="F27" s="159"/>
      <c r="G27" s="159"/>
      <c r="H27" s="160"/>
      <c r="I27" s="86"/>
    </row>
    <row r="28" spans="1:18" ht="15.75">
      <c r="A28" s="5"/>
      <c r="B28" s="6"/>
      <c r="C28" s="6"/>
      <c r="D28" s="7"/>
      <c r="E28" s="7"/>
      <c r="F28" s="57"/>
      <c r="G28" s="57"/>
      <c r="H28" s="57"/>
      <c r="I28" s="86"/>
    </row>
    <row r="29" spans="1:18" ht="15.75">
      <c r="A29" s="5"/>
      <c r="B29" s="6"/>
      <c r="C29" s="6"/>
      <c r="D29" s="58"/>
      <c r="E29" s="58"/>
      <c r="F29" s="57"/>
      <c r="G29" s="57"/>
      <c r="H29" s="57"/>
      <c r="I29" s="87"/>
    </row>
    <row r="30" spans="1:18" ht="15.75">
      <c r="A30" s="12"/>
      <c r="B30" s="14" t="s">
        <v>44</v>
      </c>
      <c r="C30" s="14"/>
      <c r="D30" s="18"/>
      <c r="E30" s="59"/>
      <c r="F30" s="60"/>
      <c r="G30" s="60"/>
      <c r="H30" s="60"/>
      <c r="I30" s="82">
        <v>6000</v>
      </c>
      <c r="K30" s="138"/>
      <c r="L30" s="138"/>
      <c r="M30" s="139"/>
      <c r="N30" s="139"/>
      <c r="O30" s="139"/>
      <c r="P30" s="139"/>
      <c r="Q30" s="139"/>
    </row>
    <row r="31" spans="1:18" ht="15.75">
      <c r="A31" s="52" t="s">
        <v>45</v>
      </c>
      <c r="B31" s="10" t="s">
        <v>77</v>
      </c>
      <c r="C31" s="10"/>
      <c r="D31" s="1"/>
      <c r="E31" s="61"/>
      <c r="F31" s="63"/>
      <c r="G31" s="63"/>
      <c r="H31" s="63"/>
      <c r="I31" s="82">
        <v>0</v>
      </c>
      <c r="K31" s="138"/>
      <c r="L31" s="139"/>
      <c r="M31" s="139"/>
      <c r="N31" s="139"/>
      <c r="O31" s="139"/>
      <c r="P31" s="139"/>
      <c r="Q31" s="139"/>
    </row>
    <row r="32" spans="1:18" ht="15.75">
      <c r="A32" s="5"/>
      <c r="B32" s="9"/>
      <c r="C32" s="9"/>
      <c r="D32" s="26" t="s">
        <v>46</v>
      </c>
      <c r="E32" s="26"/>
      <c r="F32" s="60"/>
      <c r="G32" s="60"/>
      <c r="H32" s="60"/>
      <c r="I32" s="82">
        <v>0</v>
      </c>
      <c r="K32" s="138"/>
      <c r="L32" s="139"/>
      <c r="M32" s="139"/>
      <c r="N32" s="139"/>
      <c r="O32" s="139"/>
      <c r="P32" s="139"/>
      <c r="Q32" s="139"/>
    </row>
    <row r="33" spans="1:17" ht="15.75">
      <c r="A33" s="5"/>
      <c r="B33" s="6"/>
      <c r="C33" s="6"/>
      <c r="E33" s="1"/>
      <c r="F33" s="60"/>
      <c r="G33" s="60"/>
      <c r="H33" s="60"/>
      <c r="I33" s="82">
        <f>SUM(I31:I32)</f>
        <v>0</v>
      </c>
      <c r="K33" s="138"/>
      <c r="L33" s="138"/>
      <c r="M33" s="138"/>
      <c r="N33" s="138"/>
      <c r="O33" s="138"/>
      <c r="P33" s="138"/>
      <c r="Q33" s="138"/>
    </row>
    <row r="34" spans="1:17" ht="15.75">
      <c r="A34" s="5" t="s">
        <v>47</v>
      </c>
      <c r="B34" s="6" t="s">
        <v>48</v>
      </c>
      <c r="C34" s="6"/>
      <c r="D34" s="58"/>
      <c r="E34" s="166"/>
      <c r="F34" s="167"/>
      <c r="G34" s="167"/>
      <c r="H34" s="168"/>
      <c r="I34" s="86"/>
      <c r="K34" s="138"/>
      <c r="L34" s="139"/>
      <c r="M34" s="139"/>
      <c r="N34" s="139"/>
      <c r="O34" s="139"/>
      <c r="P34" s="139"/>
      <c r="Q34" s="139"/>
    </row>
    <row r="35" spans="1:17" ht="15.75">
      <c r="A35" s="5"/>
      <c r="B35" s="64">
        <v>1</v>
      </c>
      <c r="C35" s="6" t="s">
        <v>49</v>
      </c>
      <c r="D35" s="7"/>
      <c r="E35" s="51"/>
      <c r="F35" s="55"/>
      <c r="G35" s="56"/>
      <c r="H35" s="55"/>
      <c r="I35" s="86"/>
    </row>
    <row r="36" spans="1:17" ht="15.75">
      <c r="A36" s="5"/>
      <c r="B36" s="64">
        <v>2</v>
      </c>
      <c r="C36" s="6" t="s">
        <v>50</v>
      </c>
      <c r="D36" s="7"/>
      <c r="E36" s="65">
        <v>0</v>
      </c>
      <c r="F36" s="55"/>
      <c r="G36" s="56"/>
      <c r="H36" s="55"/>
      <c r="I36" s="86"/>
    </row>
    <row r="37" spans="1:17" ht="15.75">
      <c r="A37" s="5"/>
      <c r="B37" s="64">
        <v>3</v>
      </c>
      <c r="C37" s="6" t="s">
        <v>51</v>
      </c>
      <c r="D37" s="21"/>
      <c r="E37" s="65">
        <v>0</v>
      </c>
      <c r="F37" s="55"/>
      <c r="G37" s="56"/>
      <c r="H37" s="55"/>
      <c r="I37" s="86"/>
    </row>
    <row r="38" spans="1:17" ht="15.75">
      <c r="A38" s="5"/>
      <c r="B38" s="64">
        <v>4</v>
      </c>
      <c r="C38" s="6" t="s">
        <v>52</v>
      </c>
      <c r="D38" s="21"/>
      <c r="E38" s="65">
        <v>0</v>
      </c>
      <c r="F38" s="55"/>
      <c r="G38" s="56"/>
      <c r="H38" s="55"/>
      <c r="I38" s="86"/>
    </row>
    <row r="39" spans="1:17" ht="15.75">
      <c r="A39" s="5"/>
      <c r="B39" s="64"/>
      <c r="C39" s="6"/>
      <c r="D39" s="21"/>
      <c r="E39" s="66"/>
      <c r="F39" s="55"/>
      <c r="G39" s="56"/>
      <c r="H39" s="55"/>
      <c r="I39" s="87"/>
    </row>
    <row r="40" spans="1:17" ht="15.75">
      <c r="A40" s="52"/>
      <c r="B40" s="10" t="s">
        <v>53</v>
      </c>
      <c r="C40" s="10"/>
      <c r="D40" s="61"/>
      <c r="E40" s="61"/>
      <c r="F40" s="54"/>
      <c r="G40" s="67"/>
      <c r="H40" s="54"/>
      <c r="I40" s="82">
        <v>0</v>
      </c>
    </row>
    <row r="41" spans="1:17" ht="15.75">
      <c r="A41" s="52" t="s">
        <v>54</v>
      </c>
      <c r="B41" s="10" t="s">
        <v>55</v>
      </c>
      <c r="C41" s="10"/>
      <c r="D41" s="61"/>
      <c r="E41" s="61"/>
      <c r="F41" s="54"/>
      <c r="G41" s="67"/>
      <c r="H41" s="54"/>
      <c r="I41" s="84"/>
    </row>
    <row r="42" spans="1:17" ht="15.75">
      <c r="A42" s="52"/>
      <c r="B42" s="68">
        <v>1</v>
      </c>
      <c r="C42" s="10" t="s">
        <v>56</v>
      </c>
      <c r="D42" s="61"/>
      <c r="E42" s="61"/>
      <c r="F42" s="54"/>
      <c r="G42" s="67"/>
      <c r="H42" s="54"/>
      <c r="I42" s="82">
        <v>0</v>
      </c>
    </row>
    <row r="43" spans="1:17" ht="15.75">
      <c r="A43" s="52"/>
      <c r="B43" s="68">
        <v>2</v>
      </c>
      <c r="C43" s="10" t="s">
        <v>57</v>
      </c>
      <c r="D43" s="61"/>
      <c r="E43" s="61"/>
      <c r="F43" s="54"/>
      <c r="G43" s="67"/>
      <c r="H43" s="54"/>
      <c r="I43" s="82">
        <v>0</v>
      </c>
    </row>
    <row r="44" spans="1:17" ht="39.200000000000003" customHeight="1">
      <c r="A44" s="52"/>
      <c r="B44" s="68">
        <v>3</v>
      </c>
      <c r="C44" s="146" t="s">
        <v>78</v>
      </c>
      <c r="D44" s="147"/>
      <c r="E44" s="147"/>
      <c r="F44" s="147"/>
      <c r="G44" s="147"/>
      <c r="H44" s="148"/>
      <c r="I44" s="82">
        <v>0</v>
      </c>
    </row>
    <row r="45" spans="1:17" ht="15.75">
      <c r="A45" s="52"/>
      <c r="B45" s="68">
        <v>4</v>
      </c>
      <c r="C45" s="10" t="s">
        <v>4</v>
      </c>
      <c r="D45" s="61"/>
      <c r="E45" s="61"/>
      <c r="F45" s="54"/>
      <c r="G45" s="67"/>
      <c r="H45" s="54"/>
      <c r="I45" s="85"/>
    </row>
    <row r="46" spans="1:17" ht="15.75">
      <c r="A46" s="52"/>
      <c r="B46" s="68">
        <v>5</v>
      </c>
      <c r="C46" s="10" t="s">
        <v>58</v>
      </c>
      <c r="D46" s="61"/>
      <c r="E46" s="143"/>
      <c r="F46" s="144"/>
      <c r="G46" s="144"/>
      <c r="H46" s="145"/>
      <c r="I46" s="82">
        <v>0</v>
      </c>
    </row>
    <row r="47" spans="1:17" ht="15.75">
      <c r="A47" s="52"/>
      <c r="B47" s="68">
        <v>6</v>
      </c>
      <c r="C47" s="10" t="s">
        <v>52</v>
      </c>
      <c r="D47" s="61"/>
      <c r="E47" s="109" t="s">
        <v>91</v>
      </c>
      <c r="F47" s="54"/>
      <c r="G47" s="67"/>
      <c r="H47" s="54"/>
      <c r="I47" s="85">
        <v>0</v>
      </c>
    </row>
    <row r="48" spans="1:17" ht="15.75">
      <c r="A48" s="52"/>
      <c r="B48" s="68">
        <v>7</v>
      </c>
      <c r="C48" s="10" t="s">
        <v>92</v>
      </c>
      <c r="D48" s="61"/>
      <c r="E48" s="109"/>
      <c r="F48" s="54"/>
      <c r="G48" s="67"/>
      <c r="H48" s="54"/>
      <c r="I48" s="83"/>
      <c r="K48" s="110"/>
    </row>
    <row r="49" spans="1:17" ht="15.75">
      <c r="A49" s="52"/>
      <c r="B49" s="10"/>
      <c r="C49" s="10" t="s">
        <v>59</v>
      </c>
      <c r="D49" s="61"/>
      <c r="E49" s="61"/>
      <c r="F49" s="54"/>
      <c r="G49" s="67"/>
      <c r="H49" s="54"/>
      <c r="I49" s="83">
        <f>SUM(I42:I48)</f>
        <v>0</v>
      </c>
    </row>
    <row r="50" spans="1:17" ht="15.75">
      <c r="A50" s="52" t="s">
        <v>60</v>
      </c>
      <c r="B50" s="10" t="s">
        <v>61</v>
      </c>
      <c r="C50" s="10"/>
      <c r="D50" s="62"/>
      <c r="E50" s="62"/>
      <c r="F50" s="54"/>
      <c r="G50" s="67"/>
      <c r="H50" s="54"/>
      <c r="I50" s="88">
        <f>+I49+I40+I33+I30+I25</f>
        <v>39204.699999999997</v>
      </c>
    </row>
    <row r="51" spans="1:17" ht="16.5" thickBot="1">
      <c r="A51" s="5" t="s">
        <v>62</v>
      </c>
      <c r="B51" s="6" t="s">
        <v>63</v>
      </c>
      <c r="C51" s="6"/>
      <c r="D51" s="58"/>
      <c r="E51" s="58"/>
      <c r="F51" s="55"/>
      <c r="G51" s="55"/>
      <c r="H51" s="55"/>
      <c r="I51" s="86"/>
    </row>
    <row r="52" spans="1:17" ht="16.5" thickBot="1">
      <c r="A52" s="5"/>
      <c r="B52" s="6"/>
      <c r="C52" s="6"/>
      <c r="D52" s="7"/>
      <c r="E52" s="142">
        <v>0.52500000000000002</v>
      </c>
      <c r="F52" s="100" t="s">
        <v>3</v>
      </c>
      <c r="G52" s="55"/>
      <c r="H52" s="55"/>
      <c r="I52" s="101">
        <f>I50 - I47-I40 - I30</f>
        <v>33204.699999999997</v>
      </c>
      <c r="J52" s="114" t="s">
        <v>103</v>
      </c>
    </row>
    <row r="53" spans="1:17" ht="15.75">
      <c r="A53" s="5"/>
      <c r="B53" s="6" t="s">
        <v>64</v>
      </c>
      <c r="C53" s="6"/>
      <c r="D53" s="7"/>
      <c r="E53" s="7"/>
      <c r="F53" s="55"/>
      <c r="G53" s="55"/>
      <c r="H53" s="55"/>
      <c r="I53" s="88">
        <f>I52*$E52</f>
        <v>17432.467499999999</v>
      </c>
    </row>
    <row r="54" spans="1:17" ht="15.75">
      <c r="A54" s="52" t="s">
        <v>65</v>
      </c>
      <c r="B54" s="10" t="s">
        <v>66</v>
      </c>
      <c r="C54" s="10"/>
      <c r="D54" s="62"/>
      <c r="E54" s="62"/>
      <c r="F54" s="54"/>
      <c r="G54" s="67"/>
      <c r="H54" s="54"/>
      <c r="I54" s="82">
        <f>I50+I53</f>
        <v>56637.167499999996</v>
      </c>
    </row>
    <row r="55" spans="1:17" ht="15.75">
      <c r="A55" s="52" t="s">
        <v>67</v>
      </c>
      <c r="B55" s="10" t="s">
        <v>73</v>
      </c>
      <c r="C55" s="10"/>
      <c r="D55" s="62"/>
      <c r="E55" s="62"/>
      <c r="F55" s="54"/>
      <c r="G55" s="67"/>
      <c r="H55" s="54"/>
      <c r="I55" s="83"/>
    </row>
    <row r="56" spans="1:17" ht="15.75">
      <c r="A56" s="52" t="s">
        <v>68</v>
      </c>
      <c r="B56" s="10" t="s">
        <v>69</v>
      </c>
      <c r="C56" s="10"/>
      <c r="D56" s="62"/>
      <c r="E56" s="62"/>
      <c r="F56" s="54"/>
      <c r="G56" s="67"/>
      <c r="H56" s="54"/>
      <c r="I56" s="89"/>
    </row>
    <row r="57" spans="1:17" ht="16.5" thickBot="1">
      <c r="A57" s="52" t="s">
        <v>70</v>
      </c>
      <c r="B57" s="10" t="s">
        <v>71</v>
      </c>
      <c r="C57" s="10"/>
      <c r="D57" s="62"/>
      <c r="E57" s="62"/>
      <c r="F57" s="54"/>
      <c r="G57" s="54"/>
      <c r="H57" s="81"/>
      <c r="I57" s="90"/>
    </row>
    <row r="58" spans="1:17">
      <c r="A58" s="95" t="s">
        <v>72</v>
      </c>
      <c r="B58" s="14"/>
      <c r="C58" s="14"/>
      <c r="D58" s="18"/>
      <c r="E58" s="96"/>
      <c r="F58" s="13"/>
      <c r="G58" s="13"/>
      <c r="H58" s="97"/>
      <c r="I58" s="98"/>
      <c r="J58" s="98"/>
      <c r="K58" s="14"/>
      <c r="L58" s="14"/>
      <c r="M58" s="14"/>
      <c r="N58" s="99"/>
    </row>
    <row r="61" spans="1:17" ht="39" thickBot="1">
      <c r="I61" s="115" t="s">
        <v>82</v>
      </c>
      <c r="J61" s="116" t="s">
        <v>83</v>
      </c>
      <c r="K61" s="116" t="s">
        <v>93</v>
      </c>
      <c r="L61" s="117" t="s">
        <v>104</v>
      </c>
      <c r="M61" s="116" t="s">
        <v>105</v>
      </c>
      <c r="N61" s="116" t="s">
        <v>106</v>
      </c>
      <c r="O61" s="137" t="s">
        <v>107</v>
      </c>
      <c r="P61" s="137" t="s">
        <v>108</v>
      </c>
      <c r="Q61" s="137" t="s">
        <v>109</v>
      </c>
    </row>
    <row r="62" spans="1:17" ht="39" thickBot="1">
      <c r="I62" s="118" t="s">
        <v>84</v>
      </c>
      <c r="J62" s="112" t="s">
        <v>85</v>
      </c>
      <c r="K62" s="113">
        <v>13792</v>
      </c>
      <c r="L62" s="113">
        <f t="shared" ref="L62:Q63" si="7">SUM(K62)*1.08</f>
        <v>14895.36</v>
      </c>
      <c r="M62" s="113">
        <f t="shared" si="7"/>
        <v>16086.988800000001</v>
      </c>
      <c r="N62" s="113">
        <f t="shared" si="7"/>
        <v>17373.947904000001</v>
      </c>
      <c r="O62" s="119">
        <f t="shared" si="7"/>
        <v>18763.863736320003</v>
      </c>
      <c r="P62" s="119">
        <f t="shared" si="7"/>
        <v>20264.972835225606</v>
      </c>
      <c r="Q62" s="119">
        <f t="shared" si="7"/>
        <v>21886.170662043656</v>
      </c>
    </row>
    <row r="63" spans="1:17" ht="38.25">
      <c r="I63" s="120" t="s">
        <v>84</v>
      </c>
      <c r="J63" s="121" t="s">
        <v>86</v>
      </c>
      <c r="K63" s="122">
        <v>897</v>
      </c>
      <c r="L63" s="122">
        <f t="shared" si="7"/>
        <v>968.7600000000001</v>
      </c>
      <c r="M63" s="122">
        <f t="shared" si="7"/>
        <v>1046.2608000000002</v>
      </c>
      <c r="N63" s="122">
        <f t="shared" si="7"/>
        <v>1129.9616640000004</v>
      </c>
      <c r="O63" s="123">
        <f t="shared" si="7"/>
        <v>1220.3585971200005</v>
      </c>
      <c r="P63" s="123">
        <f t="shared" si="7"/>
        <v>1317.9872848896007</v>
      </c>
      <c r="Q63" s="123">
        <f t="shared" si="7"/>
        <v>1423.4262676807689</v>
      </c>
    </row>
  </sheetData>
  <mergeCells count="11">
    <mergeCell ref="A5:F5"/>
    <mergeCell ref="A3:F3"/>
    <mergeCell ref="C9:E9"/>
    <mergeCell ref="C10:E10"/>
    <mergeCell ref="E34:H34"/>
    <mergeCell ref="E46:H46"/>
    <mergeCell ref="C44:H44"/>
    <mergeCell ref="C11:E11"/>
    <mergeCell ref="B12:E12"/>
    <mergeCell ref="B13:E13"/>
    <mergeCell ref="B27:H27"/>
  </mergeCells>
  <phoneticPr fontId="0" type="noConversion"/>
  <pageMargins left="0.77" right="0.31" top="0.4" bottom="0.45" header="0.27" footer="0.31"/>
  <pageSetup scale="76" orientation="portrait" r:id="rId1"/>
  <headerFooter alignWithMargins="0"/>
  <ignoredErrors>
    <ignoredError sqref="I3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workbookViewId="0">
      <selection activeCell="C28" sqref="C28:E32"/>
    </sheetView>
  </sheetViews>
  <sheetFormatPr defaultColWidth="8.85546875" defaultRowHeight="12.75"/>
  <cols>
    <col min="1" max="2" width="8.85546875" customWidth="1"/>
    <col min="3" max="3" width="11.28515625" customWidth="1"/>
  </cols>
  <sheetData>
    <row r="2" spans="1:2">
      <c r="A2" s="103" t="s">
        <v>5</v>
      </c>
      <c r="B2" s="103"/>
    </row>
    <row r="4" spans="1:2">
      <c r="A4" s="104" t="s">
        <v>10</v>
      </c>
      <c r="B4" s="104"/>
    </row>
    <row r="5" spans="1:2">
      <c r="A5" s="104"/>
      <c r="B5" s="104"/>
    </row>
    <row r="8" spans="1:2">
      <c r="A8" s="104" t="s">
        <v>14</v>
      </c>
    </row>
    <row r="10" spans="1:2">
      <c r="A10" s="104" t="s">
        <v>11</v>
      </c>
      <c r="B10" s="104"/>
    </row>
    <row r="13" spans="1:2">
      <c r="A13" t="s">
        <v>6</v>
      </c>
    </row>
    <row r="17" spans="1:2">
      <c r="A17" s="104" t="s">
        <v>7</v>
      </c>
      <c r="B17" s="104"/>
    </row>
    <row r="22" spans="1:2">
      <c r="A22" s="104" t="s">
        <v>8</v>
      </c>
      <c r="B22" s="104"/>
    </row>
    <row r="26" spans="1:2">
      <c r="A26" s="104" t="s">
        <v>13</v>
      </c>
      <c r="B26" s="104"/>
    </row>
    <row r="27" spans="1:2">
      <c r="A27" s="104"/>
      <c r="B27" s="104"/>
    </row>
    <row r="28" spans="1:2">
      <c r="A28" s="104" t="s">
        <v>15</v>
      </c>
      <c r="B28" s="104"/>
    </row>
    <row r="31" spans="1:2">
      <c r="A31" s="104" t="s">
        <v>9</v>
      </c>
      <c r="B31" s="104"/>
    </row>
  </sheetData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Justification</vt:lpstr>
      <vt:lpstr>Budget!Print_Area</vt:lpstr>
      <vt:lpstr>Justification!Print_Area</vt:lpstr>
    </vt:vector>
  </TitlesOfParts>
  <Company>Arizona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Caltagirone</dc:creator>
  <cp:lastModifiedBy>Kurt Leinenweber</cp:lastModifiedBy>
  <cp:lastPrinted>2010-09-13T14:43:49Z</cp:lastPrinted>
  <dcterms:created xsi:type="dcterms:W3CDTF">2002-10-04T23:12:38Z</dcterms:created>
  <dcterms:modified xsi:type="dcterms:W3CDTF">2014-10-31T22:10:15Z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